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075" windowHeight="8505"/>
  </bookViews>
  <sheets>
    <sheet name="стр.1_5 (ЛО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TABLE" localSheetId="0">'стр.1_5 (ЛО)'!$A$6:$J$46</definedName>
    <definedName name="_xlnm.Print_Titles" localSheetId="0">'стр.1_5 (ЛО)'!$6:$6</definedName>
    <definedName name="_xlnm.Print_Area" localSheetId="0">'стр.1_5 (ЛО)'!$A$1:$J$50</definedName>
  </definedNames>
  <calcPr calcId="124519"/>
</workbook>
</file>

<file path=xl/calcChain.xml><?xml version="1.0" encoding="utf-8"?>
<calcChain xmlns="http://schemas.openxmlformats.org/spreadsheetml/2006/main">
  <c r="H31" i="1"/>
  <c r="G31"/>
  <c r="F31"/>
  <c r="D31" l="1"/>
  <c r="D14"/>
  <c r="D28"/>
  <c r="D15"/>
  <c r="D10"/>
  <c r="D9"/>
  <c r="E13"/>
  <c r="F13"/>
  <c r="G13"/>
  <c r="H13"/>
  <c r="I13"/>
  <c r="J13"/>
  <c r="E14"/>
  <c r="F14"/>
  <c r="G14"/>
  <c r="H14"/>
  <c r="I14"/>
  <c r="J14"/>
  <c r="E15"/>
  <c r="F15"/>
  <c r="G15"/>
  <c r="H15"/>
  <c r="I15"/>
  <c r="J15"/>
  <c r="D21"/>
  <c r="E21"/>
  <c r="F21"/>
  <c r="G21"/>
  <c r="H21"/>
  <c r="I21"/>
  <c r="J21"/>
  <c r="D22"/>
  <c r="E22"/>
  <c r="F22"/>
  <c r="G22"/>
  <c r="H22"/>
  <c r="I22"/>
  <c r="J22"/>
  <c r="D23"/>
  <c r="E23"/>
  <c r="F23"/>
  <c r="G23"/>
  <c r="H23"/>
  <c r="I23"/>
  <c r="J23"/>
  <c r="D24"/>
  <c r="E24"/>
  <c r="F24"/>
  <c r="G24"/>
  <c r="H24"/>
  <c r="I24"/>
  <c r="J24"/>
  <c r="E28"/>
  <c r="F28"/>
  <c r="G28"/>
  <c r="H28"/>
  <c r="I28"/>
  <c r="J28"/>
  <c r="D30"/>
  <c r="E30"/>
  <c r="F30"/>
  <c r="G30"/>
  <c r="H30"/>
  <c r="I30"/>
  <c r="J30"/>
  <c r="E31"/>
  <c r="I31"/>
  <c r="J31"/>
  <c r="E32"/>
  <c r="F32"/>
  <c r="G32"/>
  <c r="H32"/>
  <c r="I32"/>
  <c r="J32"/>
  <c r="E33"/>
  <c r="F33"/>
  <c r="G33"/>
  <c r="H33"/>
  <c r="I33"/>
  <c r="J33"/>
  <c r="D34"/>
  <c r="E34"/>
  <c r="F34"/>
  <c r="G34"/>
  <c r="H34"/>
  <c r="I34"/>
  <c r="J34"/>
  <c r="D35"/>
  <c r="E35"/>
  <c r="F35"/>
  <c r="G35"/>
  <c r="H35"/>
  <c r="I35"/>
  <c r="J35"/>
  <c r="D38"/>
  <c r="E38"/>
  <c r="F38"/>
  <c r="G38"/>
  <c r="H38"/>
  <c r="I38"/>
  <c r="I39" s="1"/>
  <c r="J38"/>
  <c r="G39"/>
  <c r="D42"/>
  <c r="E42" s="1"/>
  <c r="F42" s="1"/>
  <c r="G42" s="1"/>
  <c r="H42" s="1"/>
  <c r="I42" s="1"/>
  <c r="J42" s="1"/>
  <c r="D32" l="1"/>
  <c r="J39"/>
  <c r="H39"/>
  <c r="F39"/>
  <c r="I27"/>
  <c r="I9" s="1"/>
  <c r="I10" s="1"/>
  <c r="E27"/>
  <c r="E9" s="1"/>
  <c r="E10" s="1"/>
  <c r="H27"/>
  <c r="H9" s="1"/>
  <c r="H10" s="1"/>
  <c r="G27"/>
  <c r="G9" s="1"/>
  <c r="G10" s="1"/>
  <c r="E41"/>
  <c r="F41" s="1"/>
  <c r="G41" s="1"/>
  <c r="H41" s="1"/>
  <c r="I41" s="1"/>
  <c r="J41" s="1"/>
  <c r="J27"/>
  <c r="J9" s="1"/>
  <c r="J10" s="1"/>
  <c r="F27"/>
  <c r="F9" s="1"/>
  <c r="F10" s="1"/>
  <c r="F12" s="1"/>
  <c r="F11" s="1"/>
  <c r="I12"/>
  <c r="I11" s="1"/>
  <c r="I17"/>
  <c r="E12"/>
  <c r="E11" s="1"/>
  <c r="E17"/>
  <c r="H12"/>
  <c r="H11" s="1"/>
  <c r="H17"/>
  <c r="G12"/>
  <c r="G11" s="1"/>
  <c r="G17"/>
  <c r="J12"/>
  <c r="J11" s="1"/>
  <c r="J17"/>
  <c r="E39"/>
  <c r="F17" l="1"/>
  <c r="D39"/>
  <c r="D13" l="1"/>
  <c r="D33"/>
  <c r="D27" s="1"/>
  <c r="D17" l="1"/>
  <c r="D12"/>
  <c r="D11" s="1"/>
</calcChain>
</file>

<file path=xl/comments1.xml><?xml version="1.0" encoding="utf-8"?>
<comments xmlns="http://schemas.openxmlformats.org/spreadsheetml/2006/main">
  <authors>
    <author>Borzihina.EV</author>
  </authors>
  <commentList>
    <comment ref="E42" authorId="0">
      <text>
        <r>
          <rPr>
            <b/>
            <sz val="9"/>
            <color indexed="81"/>
            <rFont val="Tahoma"/>
            <family val="2"/>
            <charset val="204"/>
          </rPr>
          <t>Borzihina.EV:</t>
        </r>
        <r>
          <rPr>
            <sz val="9"/>
            <color indexed="81"/>
            <rFont val="Tahoma"/>
            <family val="2"/>
            <charset val="204"/>
          </rPr>
          <t xml:space="preserve">
ИПЦ</t>
        </r>
      </text>
    </comment>
  </commentList>
</comments>
</file>

<file path=xl/sharedStrings.xml><?xml version="1.0" encoding="utf-8"?>
<sst xmlns="http://schemas.openxmlformats.org/spreadsheetml/2006/main" count="124" uniqueCount="97">
  <si>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</si>
  <si>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</si>
  <si>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</si>
  <si>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</si>
  <si>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н/д</t>
  </si>
  <si>
    <t>тыс. рублей</t>
  </si>
  <si>
    <t>Уставный капитал (складочный капитал, уставный фонд, вклады товарищей) **</t>
  </si>
  <si>
    <t>Справочно:</t>
  </si>
  <si>
    <t>Реквизиты отраслевого тарифного соглашения (дата утверждения, срок действия)</t>
  </si>
  <si>
    <t>5.3.</t>
  </si>
  <si>
    <t>тыс. рублей на 
человека</t>
  </si>
  <si>
    <t>Среднемесячная заработная плата на одного работника</t>
  </si>
  <si>
    <t>5.2.</t>
  </si>
  <si>
    <t>человек</t>
  </si>
  <si>
    <t>Среднесписочная численность персонала*</t>
  </si>
  <si>
    <t>5.1.</t>
  </si>
  <si>
    <t>Показатели численности персонала и фонда оплаты труда по регулируемым видам деятельности</t>
  </si>
  <si>
    <t>5.</t>
  </si>
  <si>
    <t>тыс. рублей (у.е.)</t>
  </si>
  <si>
    <r>
      <t xml:space="preserve">Операционные расходы на условную единицу </t>
    </r>
    <r>
      <rPr>
        <vertAlign val="superscript"/>
        <sz val="11"/>
        <rFont val="Times New Roman"/>
        <family val="1"/>
        <charset val="204"/>
      </rPr>
      <t>3</t>
    </r>
  </si>
  <si>
    <t>у.е.</t>
  </si>
  <si>
    <r>
      <t xml:space="preserve">Объем условных единиц </t>
    </r>
    <r>
      <rPr>
        <vertAlign val="superscript"/>
        <sz val="11"/>
        <rFont val="Times New Roman"/>
        <family val="1"/>
        <charset val="204"/>
      </rPr>
      <t>3</t>
    </r>
  </si>
  <si>
    <t>Реквизиты инвестиционной программы (кем утверждена, дата утверждения, номер приказа)</t>
  </si>
  <si>
    <t>4.4.1.</t>
  </si>
  <si>
    <t>+Возврат
+Доход
+Сглаживание</t>
  </si>
  <si>
    <t>Инвестиции, осуществляемые 
за счет тарифных источников</t>
  </si>
  <si>
    <t>4.4.</t>
  </si>
  <si>
    <t>+корр на осн. факт данных
- доп.ремонты
+корр по коэф индексации
+корр от снижения технолог потерь
+корр. по исп ИП</t>
  </si>
  <si>
    <t>Выпадающие, 
излишние доходы (расходы) прошлых лет</t>
  </si>
  <si>
    <t>4.3.</t>
  </si>
  <si>
    <t>+неподконтрольные
+потери
+ ССО</t>
  </si>
  <si>
    <r>
      <t xml:space="preserve">Расходы, за исключением указанных в подпункте 4.1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 xml:space="preserve">неподконтрольные </t>
    </r>
    <r>
      <rPr>
        <sz val="11"/>
        <rFont val="Times New Roman"/>
        <family val="1"/>
        <charset val="204"/>
      </rPr>
      <t xml:space="preserve">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 </t>
    </r>
    <r>
      <rPr>
        <vertAlign val="superscript"/>
        <sz val="11"/>
        <rFont val="Times New Roman"/>
        <family val="1"/>
        <charset val="204"/>
      </rPr>
      <t>3</t>
    </r>
  </si>
  <si>
    <t>4.2.</t>
  </si>
  <si>
    <t>материальные затраты</t>
  </si>
  <si>
    <t>ремонт основных фондов</t>
  </si>
  <si>
    <t>оплата труда</t>
  </si>
  <si>
    <t>в том числе:</t>
  </si>
  <si>
    <t>+подконтрольные</t>
  </si>
  <si>
    <r>
      <t xml:space="preserve">Расходы, связанные с производством и реализацией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
</t>
    </r>
    <r>
      <rPr>
        <b/>
        <sz val="11"/>
        <rFont val="Times New Roman"/>
        <family val="1"/>
        <charset val="204"/>
      </rPr>
      <t>подконтрольные</t>
    </r>
    <r>
      <rPr>
        <sz val="11"/>
        <rFont val="Times New Roman"/>
        <family val="1"/>
        <charset val="204"/>
      </rPr>
      <t xml:space="preserve"> 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</t>
    </r>
  </si>
  <si>
    <t>4.1.</t>
  </si>
  <si>
    <t>Необходимая валовая выручка по регулируемым видам деятельности организации - всего</t>
  </si>
  <si>
    <t>4.</t>
  </si>
  <si>
    <t>МВт·ч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</si>
  <si>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1"/>
        <rFont val="Times New Roman"/>
        <family val="1"/>
        <charset val="204"/>
      </rPr>
      <t>4</t>
    </r>
  </si>
  <si>
    <t>3.8.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</si>
  <si>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1"/>
        <rFont val="Times New Roman"/>
        <family val="1"/>
        <charset val="204"/>
      </rPr>
      <t>3</t>
    </r>
  </si>
  <si>
    <t>3.7.</t>
  </si>
  <si>
    <t>процент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</si>
  <si>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1"/>
        <rFont val="Times New Roman"/>
        <family val="1"/>
        <charset val="204"/>
      </rPr>
      <t>3</t>
    </r>
  </si>
  <si>
    <t>3.6.</t>
  </si>
  <si>
    <t>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</si>
  <si>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1"/>
        <rFont val="Times New Roman"/>
        <family val="1"/>
        <charset val="204"/>
      </rPr>
      <t>3</t>
    </r>
  </si>
  <si>
    <t>3.5.</t>
  </si>
  <si>
    <r>
      <t xml:space="preserve">Объем полезного отпуска электроэнергии - всего </t>
    </r>
    <r>
      <rPr>
        <vertAlign val="superscript"/>
        <sz val="11"/>
        <rFont val="Times New Roman"/>
        <family val="1"/>
        <charset val="204"/>
      </rPr>
      <t>3</t>
    </r>
  </si>
  <si>
    <t>3.4.</t>
  </si>
  <si>
    <t>в т.ч. население</t>
  </si>
  <si>
    <t>МВт</t>
  </si>
  <si>
    <r>
      <t xml:space="preserve">Заявленная мощность </t>
    </r>
    <r>
      <rPr>
        <vertAlign val="superscript"/>
        <sz val="11"/>
        <rFont val="Times New Roman"/>
        <family val="1"/>
        <charset val="204"/>
      </rPr>
      <t>3</t>
    </r>
  </si>
  <si>
    <t>3.3.</t>
  </si>
  <si>
    <r>
      <t xml:space="preserve">Расчетный объем услуг в части обеспечения надежности </t>
    </r>
    <r>
      <rPr>
        <vertAlign val="superscript"/>
        <sz val="11"/>
        <rFont val="Times New Roman"/>
        <family val="1"/>
        <charset val="204"/>
      </rPr>
      <t>2</t>
    </r>
  </si>
  <si>
    <t>3.2.</t>
  </si>
  <si>
    <r>
      <t xml:space="preserve">Расчетный объем услуг в части управления технологическими режимами </t>
    </r>
    <r>
      <rPr>
        <vertAlign val="superscript"/>
        <sz val="11"/>
        <rFont val="Times New Roman"/>
        <family val="1"/>
        <charset val="204"/>
      </rPr>
      <t>2</t>
    </r>
  </si>
  <si>
    <t>3.1.</t>
  </si>
  <si>
    <t>Показатели регулируемых видов деятельности организации</t>
  </si>
  <si>
    <t>3.</t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</si>
  <si>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</si>
  <si>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2.1.</t>
  </si>
  <si>
    <t>Показатели рентабельности организации</t>
  </si>
  <si>
    <t>2.</t>
  </si>
  <si>
    <t>Чистая прибыль (убыток)</t>
  </si>
  <si>
    <t>1.4.</t>
  </si>
  <si>
    <t>EBITDA (прибыль до процентов, налогов и амортизации)</t>
  </si>
  <si>
    <t>1.3.</t>
  </si>
  <si>
    <t>прибыль на прочие цели + проценты за кредит</t>
  </si>
  <si>
    <t>чистая прибыль (расчетная)</t>
  </si>
  <si>
    <t>проверка</t>
  </si>
  <si>
    <t>выручка -
(+подконтрольные
+неподконтрольные
+ амортизация текущего года
+услуги ССО
+потери
- выпадающие из льготного ТП</t>
  </si>
  <si>
    <t>Прибыль (убыток) от продаж</t>
  </si>
  <si>
    <t>1.2.</t>
  </si>
  <si>
    <t>Выручка</t>
  </si>
  <si>
    <t>1.1.</t>
  </si>
  <si>
    <t>Показатели эффективности деятельности организации</t>
  </si>
  <si>
    <t>1.</t>
  </si>
  <si>
    <t>Предложения 
на расчетный период регулирования</t>
  </si>
  <si>
    <r>
      <t xml:space="preserve">Показатели, утвержденные на базовый период </t>
    </r>
    <r>
      <rPr>
        <vertAlign val="superscript"/>
        <sz val="11"/>
        <rFont val="Times New Roman"/>
        <family val="1"/>
        <charset val="204"/>
      </rPr>
      <t>1</t>
    </r>
  </si>
  <si>
    <t>Фактические показатели за год, предшествующий базовому периоду</t>
  </si>
  <si>
    <t>Единица измерения</t>
  </si>
  <si>
    <t>Наименование показателей</t>
  </si>
  <si>
    <t>№ 
п/п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</si>
  <si>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</si>
  <si>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Приложение № 2
к предложению о размере цен (тарифов), долгосрочных параметров регулирования</t>
  </si>
  <si>
    <t>**в связи с формированием бухгалтерской отчетности в целом по ОАО "Ленэнерго" сформировать показатели по субъектам не представляется возможным</t>
  </si>
  <si>
    <t>* работников списочного состава (без внешних совместителей и работников, выполняющих работы подоговорам гражданско-правового характера)</t>
  </si>
  <si>
    <t>Анализ финансовой устойчивости по величине излишка (недостатка) собственных оборотных средств**</t>
  </si>
  <si>
    <t>Приказ Минэнерго России от 29.08.2014 №562</t>
  </si>
  <si>
    <t xml:space="preserve">Приказ Минэнерго России от 05.05.2014 №240 </t>
  </si>
  <si>
    <t>Ленинградская область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</si>
</sst>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9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vertical="top" wrapText="1"/>
    </xf>
    <xf numFmtId="3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3" fontId="8" fillId="0" borderId="0" xfId="0" applyNumberFormat="1" applyFont="1" applyAlignment="1">
      <alignment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3" fontId="16" fillId="2" borderId="1" xfId="0" applyNumberFormat="1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165" fontId="8" fillId="0" borderId="1" xfId="1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8" fillId="0" borderId="0" xfId="0" applyNumberFormat="1" applyFont="1" applyAlignment="1"/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9" fontId="8" fillId="0" borderId="1" xfId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top"/>
    </xf>
    <xf numFmtId="0" fontId="8" fillId="3" borderId="0" xfId="0" applyFont="1" applyFill="1" applyAlignment="1">
      <alignment vertical="top"/>
    </xf>
    <xf numFmtId="49" fontId="8" fillId="3" borderId="0" xfId="0" applyNumberFormat="1" applyFont="1" applyFill="1" applyAlignment="1">
      <alignment vertical="top" wrapText="1"/>
    </xf>
    <xf numFmtId="3" fontId="8" fillId="3" borderId="1" xfId="0" applyNumberFormat="1" applyFont="1" applyFill="1" applyBorder="1" applyAlignment="1">
      <alignment horizontal="center" vertical="top"/>
    </xf>
    <xf numFmtId="3" fontId="9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3.%20&#1054;&#1060;&#1055;/2014%20&#1075;%20&#1076;&#1083;&#1103;%20&#1090;&#1072;&#1088;&#1080;&#1092;&#1072;/&#1087;&#1086;&#1079;&#1080;&#1094;&#1080;&#1103;%20&#1088;&#1077;&#1075;&#1091;&#1083;&#1103;&#1090;&#1086;&#1088;&#1072;/&#1059;&#1090;&#1074;%20&#1090;&#1072;&#1088;&#1080;&#1092;&#1085;&#1099;&#1077;%20&#1084;&#1086;&#1076;&#1077;&#1083;&#1080;%202014%20&#1075;.%20&#1087;&#1086;%20&#1055;&#1055;%2054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3.%20&#1054;&#1060;&#1055;/&#1052;&#1072;&#1089;&#1089;&#1080;&#1074;%20&#1076;&#1072;&#1085;&#1085;&#1099;&#1093;%20&#1076;&#1083;&#1103;%20&#1072;&#1085;&#1072;&#1083;&#1080;&#1079;&#1072;/&#1058;&#1069;&#1055;%20&#1089;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3.%20&#1054;&#1060;&#1055;/2015&#1075;%20&#1076;&#1083;&#1103;%20&#1090;&#1072;&#1088;&#1080;&#1092;&#1072;/&#1047;&#1072;&#1103;&#1074;&#1082;&#1072;%20&#1074;%20&#1056;&#1069;&#1050;/&#1051;&#1054;/&#1058;&#1072;&#1088;&#1080;&#1092;&#1085;&#1099;&#1077;%20&#1084;&#1086;&#1076;&#1077;&#1083;&#1080;_&#1079;&#1072;&#1103;&#1074;&#1082;&#1072;%202015_&#105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3.%20&#1054;&#1060;&#1055;/&#1052;&#1072;&#1089;&#1089;&#1080;&#1074;%20&#1076;&#1072;&#1085;&#1085;&#1099;&#1093;%20&#1076;&#1083;&#1103;%20&#1072;&#1085;&#1072;&#1083;&#1080;&#1079;&#1072;/&#1058;&#1041;&#1056;%20&#1089;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3.%20&#1054;&#1060;&#1055;/2013/&#1054;&#1090;&#1095;&#1077;&#1090;&#1099;/4%20&#1082;&#1074;&#1072;&#1088;&#1090;&#1072;&#1083;%20&#1080;%20&#1075;&#1086;&#1076;/&#1054;&#1090;&#1095;&#1077;&#1090;%20&#1087;&#1086;%20&#1041;&#1055;%204%20&#1082;&#1074;&#1072;&#1088;&#1090;&#1072;&#1083;/&#1058;&#1069;&#1055;%20&#1086;&#1090;&#1095;&#1077;&#1090;%202013%20&#1075;&#1086;&#10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1.%20&#1054;&#1069;&#1080;&#1058;&#1055;/&#1055;&#1077;&#1088;&#1077;&#1076;&#1072;&#1095;&#1072;,%20&#1092;&#1077;&#1076;.&#1092;&#1072;&#1082;&#1090;&#1086;&#1088;&#1099;/2013/&#1060;&#1040;&#1050;&#1058;%202013/&#1086;&#1090;%20&#1044;&#1058;&#1069;/4%20&#1082;&#1074;&#1072;&#1088;&#1090;&#1072;&#1083;/2014%2001%2028%20&#1092;&#1072;&#1082;&#1090;%202013%20&#1074;&#1099;&#1088;&#1091;&#1095;&#1082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3.%20&#1054;&#1060;&#1055;/2014%20&#1075;%20&#1076;&#1083;&#1103;%20&#1090;&#1072;&#1088;&#1080;&#1092;&#1072;/&#1087;&#1086;&#1079;&#1080;&#1094;&#1080;&#1103;%20&#1088;&#1077;&#1075;&#1091;&#1083;&#1103;&#1090;&#1086;&#1088;&#1072;/&#1056;&#1072;&#1089;&#1095;&#1077;&#1090;%20&#1074;&#1099;&#1088;&#1091;&#1095;&#1082;&#1080;%20&#1087;&#1086;%20&#1056;&#1056;&#1054;%20&#1087;&#1086;%20&#1091;&#1090;&#1074;.%20&#1090;&#1072;&#1088;&#1080;&#1092;&#1085;&#1086;&#1084;&#1091;%20&#1084;&#1077;&#1085;&#1102;%20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&#1055;&#1077;&#1088;&#1077;&#1093;&#1086;&#1076;%20&#1085;&#1072;%20RAB/&#1091;&#1095;&#1077;&#1090;%20&#1082;&#1072;&#1087;&#1080;&#1090;&#1072;&#1083;&#1072;/&#1086;&#1090;&#1095;&#1077;&#1090;/&#1079;&#1072;%202013&#1075;/&#1054;&#1090;&#1095;&#1077;&#1090;%20&#1091;&#1095;&#1077;&#1090;%20&#1048;&#1050;%202013&#1075;%20&#1051;&#1054;%20%20&#1069;&#1085;&#1077;&#1088;&#1075;&#1086;&#1057;&#1090;&#1072;&#1088;&#1090;%2021.04.2014/2014.04.21%20&#1055;&#1088;&#1080;&#1083;&#1086;&#1078;&#1077;&#1085;&#1080;&#1103;%20&#1060;&#1057;&#105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e/DepEko/3.%20&#1054;&#1060;&#1055;/2014/&#1047;&#1072;&#1076;&#1072;&#1085;&#1080;&#1103;/2.%20&#1047;&#1072;&#1087;&#1088;&#1086;&#1089;&#1099;%20&#1057;&#1055;&#1073;%20&#1080;%20&#1051;&#1054;/2014.05.12%20&#1041;&#1077;&#1085;&#1095;&#1084;&#1072;&#1088;&#1082;&#1080;&#1085;&#1075;%20&#1051;&#1054;%202009-2013%20&#1075;&#1075;/BENCH.TSO.2014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б коррект."/>
      <sheetName val="итоги СПб коррект."/>
      <sheetName val="СПб"/>
      <sheetName val="итоги СПб"/>
      <sheetName val="Итоги СПб 2014"/>
      <sheetName val="утв СПб 2014"/>
      <sheetName val="Итоги ЛО 2014"/>
      <sheetName val="утв ЛО 2014 "/>
      <sheetName val="Расчет НР"/>
      <sheetName val="ФФ для 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">
          <cell r="I18">
            <v>249943.03400000001</v>
          </cell>
        </row>
      </sheetData>
      <sheetData sheetId="6" refreshError="1"/>
      <sheetData sheetId="7">
        <row r="11">
          <cell r="I11">
            <v>172143.95482000001</v>
          </cell>
        </row>
        <row r="18">
          <cell r="I18">
            <v>347123.93351834244</v>
          </cell>
        </row>
        <row r="21">
          <cell r="I21">
            <v>1236059.8220475365</v>
          </cell>
        </row>
        <row r="23">
          <cell r="I23">
            <v>282214.76854617015</v>
          </cell>
        </row>
        <row r="52">
          <cell r="I52">
            <v>60489.216</v>
          </cell>
        </row>
        <row r="74">
          <cell r="I74">
            <v>2773238.301914067</v>
          </cell>
        </row>
        <row r="75">
          <cell r="I75">
            <v>3042534</v>
          </cell>
        </row>
        <row r="76">
          <cell r="I76">
            <v>2173501.3370409259</v>
          </cell>
        </row>
        <row r="77">
          <cell r="H77">
            <v>750204.31627180125</v>
          </cell>
          <cell r="I77">
            <v>893876.27761771646</v>
          </cell>
        </row>
        <row r="79">
          <cell r="I79">
            <v>418905.76815999998</v>
          </cell>
        </row>
        <row r="80">
          <cell r="I80">
            <v>-61044.83</v>
          </cell>
        </row>
        <row r="81">
          <cell r="I81">
            <v>60084.61</v>
          </cell>
        </row>
        <row r="82">
          <cell r="I82">
            <v>-713056.37</v>
          </cell>
        </row>
        <row r="83">
          <cell r="H83">
            <v>-244537.76585228671</v>
          </cell>
          <cell r="I83">
            <v>-919264</v>
          </cell>
        </row>
        <row r="121">
          <cell r="I121">
            <v>3191456.4</v>
          </cell>
        </row>
        <row r="131">
          <cell r="I131">
            <v>132014.66867057592</v>
          </cell>
        </row>
        <row r="164">
          <cell r="I164">
            <v>1417038.3683131784</v>
          </cell>
        </row>
        <row r="183">
          <cell r="I183">
            <v>5628479.6933718026</v>
          </cell>
        </row>
        <row r="190">
          <cell r="I190">
            <v>2772678.6246600007</v>
          </cell>
        </row>
        <row r="192">
          <cell r="H192">
            <v>8.7335175501675119E-2</v>
          </cell>
          <cell r="I192">
            <v>8.4675375390918586E-2</v>
          </cell>
        </row>
        <row r="206">
          <cell r="I206">
            <v>12233.465038027585</v>
          </cell>
        </row>
        <row r="233">
          <cell r="I233">
            <v>-2827017.4281651112</v>
          </cell>
        </row>
        <row r="234">
          <cell r="I234">
            <v>1913492.0088186429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ЭП подробный"/>
      <sheetName val="ТЭП короткий"/>
      <sheetName val="Долг на 31.12.11"/>
      <sheetName val="Лист1"/>
      <sheetName val="ТЭП подробный c БП 2012утв"/>
    </sheetNames>
    <sheetDataSet>
      <sheetData sheetId="0">
        <row r="8">
          <cell r="Z8">
            <v>19035479.950199604</v>
          </cell>
          <cell r="AA8">
            <v>14171511.896440394</v>
          </cell>
        </row>
        <row r="88">
          <cell r="AA88">
            <v>-429612.83707145974</v>
          </cell>
        </row>
        <row r="179">
          <cell r="AA179">
            <v>-1934311.1782101486</v>
          </cell>
        </row>
        <row r="253">
          <cell r="AA253">
            <v>318238.769449602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З по мощности"/>
      <sheetName val="Итоги  ЛО"/>
      <sheetName val="модель ЛО"/>
      <sheetName val="Расчет по гр.&quot;Прочие&quot; ЛО"/>
      <sheetName val="Расчет выпад-их ЛО"/>
      <sheetName val="ЛО 2014 пределы"/>
      <sheetName val="критерии ФСТ СПб"/>
      <sheetName val="Корр. НВВ 2013"/>
      <sheetName val="Лист3"/>
    </sheetNames>
    <sheetDataSet>
      <sheetData sheetId="0" refreshError="1"/>
      <sheetData sheetId="1" refreshError="1"/>
      <sheetData sheetId="2">
        <row r="9">
          <cell r="K9">
            <v>4.7E-2</v>
          </cell>
          <cell r="L9">
            <v>4.7E-2</v>
          </cell>
          <cell r="M9">
            <v>4.7E-2</v>
          </cell>
          <cell r="N9">
            <v>4.7E-2</v>
          </cell>
          <cell r="O9">
            <v>4.7E-2</v>
          </cell>
        </row>
        <row r="11">
          <cell r="K11">
            <v>175572.28479999996</v>
          </cell>
          <cell r="L11">
            <v>180655.77279999998</v>
          </cell>
          <cell r="M11">
            <v>184808.2058</v>
          </cell>
          <cell r="N11">
            <v>188836.01680000001</v>
          </cell>
          <cell r="O11">
            <v>190473.95679999999</v>
          </cell>
        </row>
        <row r="18">
          <cell r="K18">
            <v>366355.38346596074</v>
          </cell>
          <cell r="L18">
            <v>380146.43112184003</v>
          </cell>
          <cell r="M18">
            <v>392728.42469650711</v>
          </cell>
          <cell r="N18">
            <v>405370.64427505014</v>
          </cell>
          <cell r="O18">
            <v>414368.58573386341</v>
          </cell>
        </row>
        <row r="21">
          <cell r="K21">
            <v>1304540.3280127442</v>
          </cell>
          <cell r="L21">
            <v>1353648.3216293079</v>
          </cell>
          <cell r="M21">
            <v>1398451.0426093193</v>
          </cell>
          <cell r="N21">
            <v>1443468.2199734785</v>
          </cell>
          <cell r="O21">
            <v>1475508.6321848917</v>
          </cell>
        </row>
        <row r="23">
          <cell r="K23">
            <v>297850.1041473886</v>
          </cell>
          <cell r="L23">
            <v>309062.34550097282</v>
          </cell>
          <cell r="M23">
            <v>319291.6154004407</v>
          </cell>
          <cell r="N23">
            <v>329569.84956339811</v>
          </cell>
          <cell r="O23">
            <v>336885.25400829734</v>
          </cell>
        </row>
        <row r="52">
          <cell r="K52">
            <v>143576.70929643116</v>
          </cell>
        </row>
        <row r="74">
          <cell r="J74">
            <v>2926904.4152419213</v>
          </cell>
          <cell r="K74">
            <v>3037084.5302246055</v>
          </cell>
          <cell r="L74">
            <v>3137605.2109850133</v>
          </cell>
          <cell r="M74">
            <v>3238607.0522922901</v>
          </cell>
          <cell r="N74">
            <v>3310493.8479351774</v>
          </cell>
        </row>
        <row r="75">
          <cell r="J75">
            <v>3382878.3627799591</v>
          </cell>
          <cell r="K75">
            <v>3493318.2389143575</v>
          </cell>
          <cell r="L75">
            <v>4083926.3246575445</v>
          </cell>
          <cell r="M75">
            <v>5619555.9802104495</v>
          </cell>
          <cell r="N75">
            <v>5977993.7759695128</v>
          </cell>
        </row>
        <row r="76">
          <cell r="J76">
            <v>2428030.0850691525</v>
          </cell>
          <cell r="K76">
            <v>2616372.5686726673</v>
          </cell>
          <cell r="L76">
            <v>2833810.1467488534</v>
          </cell>
          <cell r="M76">
            <v>3085484.9227113947</v>
          </cell>
          <cell r="N76">
            <v>3268781.0724063804</v>
          </cell>
        </row>
        <row r="77">
          <cell r="J77">
            <v>1829072.0637923584</v>
          </cell>
          <cell r="K77">
            <v>2490779.5584167009</v>
          </cell>
          <cell r="L77">
            <v>3244744.8653560528</v>
          </cell>
          <cell r="M77">
            <v>3840496.1999374591</v>
          </cell>
          <cell r="N77">
            <v>4966996.9359539188</v>
          </cell>
        </row>
        <row r="79">
          <cell r="J79">
            <v>10756.92246498735</v>
          </cell>
          <cell r="K79">
            <v>384841.88492390822</v>
          </cell>
          <cell r="L79">
            <v>411485.13232046034</v>
          </cell>
          <cell r="M79">
            <v>0</v>
          </cell>
          <cell r="N79">
            <v>0</v>
          </cell>
        </row>
        <row r="80">
          <cell r="J80">
            <v>123158.15388959623</v>
          </cell>
          <cell r="K80">
            <v>384841.88492390822</v>
          </cell>
          <cell r="L80">
            <v>411485.13232046034</v>
          </cell>
        </row>
        <row r="85">
          <cell r="J85">
            <v>187355.4937775016</v>
          </cell>
        </row>
        <row r="86">
          <cell r="J86">
            <v>97987.638056206386</v>
          </cell>
        </row>
        <row r="88">
          <cell r="J88">
            <v>-674900.78661518148</v>
          </cell>
          <cell r="K88">
            <v>893969.31102400145</v>
          </cell>
          <cell r="L88">
            <v>2501291.3136924687</v>
          </cell>
          <cell r="M88">
            <v>4163038.2076519174</v>
          </cell>
          <cell r="N88">
            <v>6945531.4171695076</v>
          </cell>
        </row>
        <row r="128">
          <cell r="J128">
            <v>4044567.4758016947</v>
          </cell>
          <cell r="K128">
            <v>4547166.8811310651</v>
          </cell>
          <cell r="L128">
            <v>5107271.1798148174</v>
          </cell>
          <cell r="M128">
            <v>5626946.7832781067</v>
          </cell>
          <cell r="N128">
            <v>6066048.5361363348</v>
          </cell>
        </row>
        <row r="138">
          <cell r="J138">
            <v>207174.87458688542</v>
          </cell>
          <cell r="K138">
            <v>213731.12031852343</v>
          </cell>
          <cell r="L138">
            <v>221651.45393812098</v>
          </cell>
          <cell r="M138">
            <v>229994.79346643947</v>
          </cell>
          <cell r="N138">
            <v>238107.23844124563</v>
          </cell>
        </row>
        <row r="171">
          <cell r="J171">
            <v>2420928.0999305635</v>
          </cell>
          <cell r="K171">
            <v>3010368.2049416509</v>
          </cell>
          <cell r="L171">
            <v>3465904.5740923006</v>
          </cell>
          <cell r="M171">
            <v>3591058.1222347044</v>
          </cell>
          <cell r="N171">
            <v>3525836.8334716279</v>
          </cell>
        </row>
        <row r="190">
          <cell r="J190">
            <v>5811434.6057512574</v>
          </cell>
          <cell r="K190">
            <v>6128598.4676213749</v>
          </cell>
          <cell r="L190">
            <v>6464234.4699287545</v>
          </cell>
          <cell r="M190">
            <v>6819505.3787951199</v>
          </cell>
          <cell r="N190">
            <v>6456687.8906234019</v>
          </cell>
        </row>
        <row r="197">
          <cell r="J197">
            <v>2928924.9367022403</v>
          </cell>
          <cell r="K197">
            <v>3153307.3351954999</v>
          </cell>
          <cell r="L197">
            <v>3396036.8113321997</v>
          </cell>
          <cell r="M197">
            <v>3648290.5180355203</v>
          </cell>
          <cell r="N197">
            <v>3846990.1376950503</v>
          </cell>
        </row>
        <row r="199">
          <cell r="J199">
            <v>9.9549229292231964E-2</v>
          </cell>
          <cell r="K199">
            <v>9.3888104157296579E-2</v>
          </cell>
          <cell r="L199">
            <v>8.9209453881451378E-2</v>
          </cell>
          <cell r="M199">
            <v>8.5007276755604003E-2</v>
          </cell>
          <cell r="N199">
            <v>7.9995425733126485E-2</v>
          </cell>
        </row>
        <row r="209">
          <cell r="J209">
            <v>12607.101574533481</v>
          </cell>
          <cell r="K209">
            <v>13269.655230096969</v>
          </cell>
          <cell r="L209">
            <v>13867.716936751705</v>
          </cell>
          <cell r="M209">
            <v>14417.914756728738</v>
          </cell>
          <cell r="N209">
            <v>14920.784363697005</v>
          </cell>
        </row>
        <row r="232">
          <cell r="J232">
            <v>-2650792.3244776884</v>
          </cell>
          <cell r="K232">
            <v>-1385302.8833539612</v>
          </cell>
          <cell r="L232">
            <v>196504.25027259666</v>
          </cell>
          <cell r="M232">
            <v>1641019.6313215201</v>
          </cell>
          <cell r="N232">
            <v>5351316.8174805995</v>
          </cell>
        </row>
        <row r="233">
          <cell r="J233">
            <v>3814703.2512545697</v>
          </cell>
          <cell r="K233">
            <v>6172232.2027187552</v>
          </cell>
          <cell r="L233">
            <v>9071381.1974508613</v>
          </cell>
          <cell r="M233">
            <v>11626811.693329904</v>
          </cell>
          <cell r="N233">
            <v>16640591.751367606</v>
          </cell>
        </row>
      </sheetData>
      <sheetData sheetId="3">
        <row r="7">
          <cell r="AY7">
            <v>1060.6401842521818</v>
          </cell>
          <cell r="BJ7">
            <v>1132.4397533374936</v>
          </cell>
          <cell r="BU7">
            <v>1208.0539648879856</v>
          </cell>
          <cell r="CF7">
            <v>1283.3527371072819</v>
          </cell>
          <cell r="CQ7">
            <v>1349.7519400134572</v>
          </cell>
        </row>
        <row r="43">
          <cell r="AY43">
            <v>2722.9552118447154</v>
          </cell>
          <cell r="BJ43">
            <v>2841.7401215404789</v>
          </cell>
          <cell r="BU43">
            <v>2867.1432414254932</v>
          </cell>
          <cell r="CF43">
            <v>2847.0714169330477</v>
          </cell>
          <cell r="CQ43">
            <v>2847.0714169330477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П с учетом ТБР"/>
    </sheetNames>
    <sheetDataSet>
      <sheetData sheetId="0">
        <row r="5">
          <cell r="AV5">
            <v>388109.25009148364</v>
          </cell>
          <cell r="AW5">
            <v>314821.73330851638</v>
          </cell>
        </row>
        <row r="28">
          <cell r="AW28">
            <v>1460788.7964316399</v>
          </cell>
        </row>
        <row r="30">
          <cell r="AW30">
            <v>284381.32398298639</v>
          </cell>
        </row>
        <row r="76">
          <cell r="AW76">
            <v>2817629.8126429636</v>
          </cell>
        </row>
        <row r="78">
          <cell r="AW78">
            <v>109144.64990660988</v>
          </cell>
        </row>
        <row r="82">
          <cell r="AW82">
            <v>49657.530007174093</v>
          </cell>
        </row>
        <row r="83">
          <cell r="AW83">
            <v>6437.5123157510425</v>
          </cell>
        </row>
        <row r="100">
          <cell r="AW100">
            <v>9060449.1088957805</v>
          </cell>
        </row>
        <row r="108">
          <cell r="AW108">
            <v>864255.28528084443</v>
          </cell>
        </row>
        <row r="112">
          <cell r="AW112">
            <v>381928.78897945286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ЭП подробный"/>
      <sheetName val="ТЭП 2013 с аналог периодом"/>
      <sheetName val="2012 БПкор и факт"/>
      <sheetName val="2012 БПкор и БП 2013 "/>
      <sheetName val="2012 БПутв и факт ожид"/>
      <sheetName val="Расчет платежа НП"/>
    </sheetNames>
    <sheetDataSet>
      <sheetData sheetId="0">
        <row r="267">
          <cell r="K267">
            <v>2291731.8355747727</v>
          </cell>
          <cell r="L267">
            <v>2379112.5721735815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П 1 полугодие"/>
      <sheetName val="БП 2 полугодие"/>
      <sheetName val="Факт 1 полугодие"/>
      <sheetName val="Факт 2 полугодие"/>
    </sheetNames>
    <sheetDataSet>
      <sheetData sheetId="0" refreshError="1"/>
      <sheetData sheetId="1" refreshError="1"/>
      <sheetData sheetId="2">
        <row r="726">
          <cell r="DP726">
            <v>2138978927.8999999</v>
          </cell>
        </row>
      </sheetData>
      <sheetData sheetId="3">
        <row r="10">
          <cell r="EM10">
            <v>1165855.7962599462</v>
          </cell>
        </row>
        <row r="16">
          <cell r="EM16">
            <v>228524.80249999999</v>
          </cell>
          <cell r="EN16">
            <v>10530379045.32</v>
          </cell>
        </row>
        <row r="799">
          <cell r="EN799">
            <v>2560960726.02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СПб регион (2014)"/>
      <sheetName val="СПб регион (2014) ПП 542"/>
      <sheetName val="СПб котел (2015)"/>
      <sheetName val="СПб котел (2013)"/>
    </sheetNames>
    <sheetDataSet>
      <sheetData sheetId="0" refreshError="1"/>
      <sheetData sheetId="1" refreshError="1"/>
      <sheetData sheetId="2">
        <row r="53">
          <cell r="F53">
            <v>1086.1859999999999</v>
          </cell>
        </row>
        <row r="100">
          <cell r="F100">
            <v>1421.3123871188827</v>
          </cell>
        </row>
        <row r="111">
          <cell r="F111">
            <v>469.63994718309857</v>
          </cell>
          <cell r="G111">
            <v>2667.5549000000001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2013 для отчета"/>
      <sheetName val="5"/>
      <sheetName val="6"/>
      <sheetName val="7"/>
      <sheetName val="8"/>
      <sheetName val="9"/>
    </sheetNames>
    <sheetDataSet>
      <sheetData sheetId="0"/>
      <sheetData sheetId="1"/>
      <sheetData sheetId="2"/>
      <sheetData sheetId="3"/>
      <sheetData sheetId="4">
        <row r="12">
          <cell r="F12">
            <v>1986293.9428571428</v>
          </cell>
        </row>
      </sheetData>
      <sheetData sheetId="5">
        <row r="8">
          <cell r="F8">
            <v>145364.82857142857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2">
          <cell r="AE82">
            <v>165812.31099999999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5.75" outlineLevelRow="1"/>
  <cols>
    <col min="1" max="1" width="6.5703125" style="1" customWidth="1"/>
    <col min="2" max="2" width="48.7109375" style="1" customWidth="1"/>
    <col min="3" max="3" width="12.28515625" style="1" customWidth="1"/>
    <col min="4" max="4" width="20.5703125" style="2" customWidth="1"/>
    <col min="5" max="10" width="20.5703125" style="1" customWidth="1"/>
    <col min="11" max="11" width="44.28515625" style="1" hidden="1" customWidth="1"/>
    <col min="12" max="12" width="9.28515625" style="1" bestFit="1" customWidth="1"/>
    <col min="13" max="16384" width="9.140625" style="1"/>
  </cols>
  <sheetData>
    <row r="1" spans="1:11" ht="45" hidden="1" customHeight="1">
      <c r="I1" s="66" t="s">
        <v>90</v>
      </c>
      <c r="J1" s="66"/>
    </row>
    <row r="2" spans="1:11" ht="15.75" hidden="1" customHeight="1"/>
    <row r="3" spans="1:11" ht="15.75" hidden="1" customHeight="1">
      <c r="D3" s="65"/>
    </row>
    <row r="4" spans="1:11" s="63" customFormat="1" ht="31.5" customHeight="1">
      <c r="A4" s="67" t="s">
        <v>89</v>
      </c>
      <c r="B4" s="68"/>
      <c r="C4" s="68"/>
      <c r="D4" s="68"/>
      <c r="E4" s="68"/>
      <c r="F4" s="68"/>
      <c r="G4" s="68"/>
      <c r="H4" s="68"/>
      <c r="I4" s="68"/>
      <c r="J4" s="68"/>
    </row>
    <row r="5" spans="1:11" s="63" customFormat="1" ht="15">
      <c r="B5" s="63" t="s">
        <v>96</v>
      </c>
      <c r="D5" s="64"/>
    </row>
    <row r="6" spans="1:11" s="58" customFormat="1" ht="60">
      <c r="A6" s="61" t="s">
        <v>88</v>
      </c>
      <c r="B6" s="61" t="s">
        <v>87</v>
      </c>
      <c r="C6" s="61" t="s">
        <v>86</v>
      </c>
      <c r="D6" s="62" t="s">
        <v>85</v>
      </c>
      <c r="E6" s="61" t="s">
        <v>84</v>
      </c>
      <c r="F6" s="69" t="s">
        <v>83</v>
      </c>
      <c r="G6" s="70"/>
      <c r="H6" s="70"/>
      <c r="I6" s="70"/>
      <c r="J6" s="71"/>
    </row>
    <row r="7" spans="1:11" s="58" customFormat="1" ht="15">
      <c r="A7" s="61"/>
      <c r="B7" s="61"/>
      <c r="C7" s="61"/>
      <c r="D7" s="60">
        <v>2013</v>
      </c>
      <c r="E7" s="59">
        <v>2014</v>
      </c>
      <c r="F7" s="59">
        <v>2015</v>
      </c>
      <c r="G7" s="59">
        <v>2016</v>
      </c>
      <c r="H7" s="59">
        <v>2017</v>
      </c>
      <c r="I7" s="59">
        <v>2018</v>
      </c>
      <c r="J7" s="59">
        <v>2019</v>
      </c>
    </row>
    <row r="8" spans="1:11" s="7" customFormat="1" ht="15" customHeight="1">
      <c r="A8" s="17" t="s">
        <v>82</v>
      </c>
      <c r="B8" s="57" t="s">
        <v>81</v>
      </c>
      <c r="C8" s="11"/>
      <c r="D8" s="24"/>
      <c r="E8" s="56"/>
      <c r="F8" s="56"/>
      <c r="G8" s="56"/>
      <c r="H8" s="56"/>
      <c r="I8" s="56"/>
      <c r="J8" s="56"/>
    </row>
    <row r="9" spans="1:11" s="7" customFormat="1" ht="15">
      <c r="A9" s="11" t="s">
        <v>80</v>
      </c>
      <c r="B9" s="55" t="s">
        <v>79</v>
      </c>
      <c r="C9" s="11" t="s">
        <v>5</v>
      </c>
      <c r="D9" s="21">
        <f>'[2]ТЭП подробный'!$AA$8+'[2]ТЭП подробный'!$AA$253</f>
        <v>14489750.665889997</v>
      </c>
      <c r="E9" s="20">
        <f t="shared" ref="E9:J9" si="0">E27</f>
        <v>16069933.412764512</v>
      </c>
      <c r="F9" s="20">
        <f t="shared" si="0"/>
        <v>18928443.737020403</v>
      </c>
      <c r="G9" s="20">
        <f t="shared" si="0"/>
        <v>22198271.894993115</v>
      </c>
      <c r="H9" s="20">
        <f t="shared" si="0"/>
        <v>26073134.275021348</v>
      </c>
      <c r="I9" s="20">
        <f t="shared" si="0"/>
        <v>30414978.259634152</v>
      </c>
      <c r="J9" s="20">
        <f t="shared" si="0"/>
        <v>34773475.077752948</v>
      </c>
      <c r="K9" s="8"/>
    </row>
    <row r="10" spans="1:11" s="7" customFormat="1" ht="19.5" customHeight="1">
      <c r="A10" s="11" t="s">
        <v>78</v>
      </c>
      <c r="B10" s="55" t="s">
        <v>77</v>
      </c>
      <c r="C10" s="11" t="s">
        <v>5</v>
      </c>
      <c r="D10" s="21">
        <f>'[2]ТЭП подробный'!$AA$88</f>
        <v>-429612.83707145974</v>
      </c>
      <c r="E10" s="20">
        <f>E9-('[1]утв ЛО 2014 '!$I$74+'[1]утв ЛО 2014 '!$I$75+'[1]утв ЛО 2014 '!$I$121+'[1]утв ЛО 2014 '!$I$183+'[1]утв ЛО 2014 '!$I$190-'[1]утв ЛО 2014 '!$I$52)</f>
        <v>-1277964.3911813609</v>
      </c>
      <c r="F10" s="20">
        <f>F9-('[3]модель ЛО'!J74+'[3]модель ЛО'!J75+'[3]модель ЛО'!J128+'[3]модель ЛО'!J190+'[3]модель ЛО'!J197-'[3]модель ЛО'!K52)</f>
        <v>-22689.349960237741</v>
      </c>
      <c r="G10" s="20">
        <f>G9-('[3]модель ЛО'!K74+'[3]модель ЛО'!K75+'[3]модель ЛО'!K128+'[3]модель ЛО'!K190+'[3]модель ЛО'!K197-'[3]модель ЛО'!L52)</f>
        <v>1838796.4419062138</v>
      </c>
      <c r="H10" s="20">
        <f>H9-('[3]модель ЛО'!L74+'[3]модель ЛО'!L75+'[3]модель ЛО'!L128+'[3]модель ЛО'!L190+'[3]модель ЛО'!L197-'[3]модель ЛО'!M52)</f>
        <v>3884060.2783030197</v>
      </c>
      <c r="I10" s="20">
        <f>I9-('[3]модель ЛО'!M74+'[3]модель ЛО'!M75+'[3]модель ЛО'!M128+'[3]модель ЛО'!M190+'[3]модель ЛО'!M197-'[3]модель ЛО'!N52)</f>
        <v>5462072.5470226631</v>
      </c>
      <c r="J10" s="20">
        <f>J9-('[3]модель ЛО'!N74+'[3]модель ЛО'!N75+'[3]модель ЛО'!N128+'[3]модель ЛО'!N190+'[3]модель ЛО'!N197-'[3]модель ЛО'!O52)</f>
        <v>9115260.8893934712</v>
      </c>
      <c r="K10" s="19" t="s">
        <v>76</v>
      </c>
    </row>
    <row r="11" spans="1:11" s="49" customFormat="1" ht="18.75" hidden="1" customHeight="1" outlineLevel="1">
      <c r="A11" s="53"/>
      <c r="B11" s="54" t="s">
        <v>75</v>
      </c>
      <c r="C11" s="53"/>
      <c r="D11" s="52">
        <f t="shared" ref="D11:J11" si="1">D12-D15</f>
        <v>258514.26687839162</v>
      </c>
      <c r="E11" s="51">
        <f t="shared" si="1"/>
        <v>-4.1909515857696533E-9</v>
      </c>
      <c r="F11" s="51">
        <f t="shared" si="1"/>
        <v>0</v>
      </c>
      <c r="G11" s="51">
        <f t="shared" si="1"/>
        <v>0</v>
      </c>
      <c r="H11" s="51">
        <f t="shared" si="1"/>
        <v>1.4551915228366852E-9</v>
      </c>
      <c r="I11" s="51">
        <f t="shared" si="1"/>
        <v>0</v>
      </c>
      <c r="J11" s="51">
        <f t="shared" si="1"/>
        <v>0</v>
      </c>
      <c r="K11" s="50"/>
    </row>
    <row r="12" spans="1:11" s="49" customFormat="1" ht="15" hidden="1" outlineLevel="1">
      <c r="A12" s="53"/>
      <c r="B12" s="54" t="s">
        <v>74</v>
      </c>
      <c r="C12" s="53"/>
      <c r="D12" s="52">
        <f t="shared" ref="D12:J12" si="2">D10-D13</f>
        <v>-1675796.911331757</v>
      </c>
      <c r="E12" s="51">
        <f t="shared" si="2"/>
        <v>-2827017.4281651154</v>
      </c>
      <c r="F12" s="51">
        <f t="shared" si="2"/>
        <v>-2650792.3244776865</v>
      </c>
      <c r="G12" s="51">
        <f t="shared" si="2"/>
        <v>-1385302.8833539607</v>
      </c>
      <c r="H12" s="51">
        <f t="shared" si="2"/>
        <v>196504.25027259812</v>
      </c>
      <c r="I12" s="51">
        <f t="shared" si="2"/>
        <v>1641019.6313215191</v>
      </c>
      <c r="J12" s="51">
        <f t="shared" si="2"/>
        <v>5351316.8174805976</v>
      </c>
      <c r="K12" s="50"/>
    </row>
    <row r="13" spans="1:11" s="49" customFormat="1" ht="15" hidden="1" outlineLevel="1">
      <c r="A13" s="53"/>
      <c r="B13" s="54" t="s">
        <v>73</v>
      </c>
      <c r="C13" s="53"/>
      <c r="D13" s="52">
        <f>'[4]БП с учетом ТБР'!$AW$108+'[4]БП с учетом ТБР'!$AW$112</f>
        <v>1246184.0742602972</v>
      </c>
      <c r="E13" s="51">
        <f>'[1]утв ЛО 2014 '!$I$164+'[1]утв ЛО 2014 '!$I$131</f>
        <v>1549053.0369837543</v>
      </c>
      <c r="F13" s="51">
        <f>'[3]модель ЛО'!J138+'[3]модель ЛО'!J171</f>
        <v>2628102.9745174488</v>
      </c>
      <c r="G13" s="51">
        <f>'[3]модель ЛО'!K138+'[3]модель ЛО'!K171</f>
        <v>3224099.3252601745</v>
      </c>
      <c r="H13" s="51">
        <f>'[3]модель ЛО'!L138+'[3]модель ЛО'!L171</f>
        <v>3687556.0280304216</v>
      </c>
      <c r="I13" s="51">
        <f>'[3]модель ЛО'!M138+'[3]модель ЛО'!M171</f>
        <v>3821052.9157011439</v>
      </c>
      <c r="J13" s="51">
        <f>'[3]модель ЛО'!N138+'[3]модель ЛО'!N171</f>
        <v>3763944.0719128735</v>
      </c>
      <c r="K13" s="50"/>
    </row>
    <row r="14" spans="1:11" s="25" customFormat="1" ht="30" collapsed="1">
      <c r="A14" s="30" t="s">
        <v>72</v>
      </c>
      <c r="B14" s="12" t="s">
        <v>71</v>
      </c>
      <c r="C14" s="30" t="s">
        <v>5</v>
      </c>
      <c r="D14" s="29">
        <f>'[5]ТЭП подробный'!$L$267</f>
        <v>2379112.5721735815</v>
      </c>
      <c r="E14" s="28">
        <f>'[1]утв ЛО 2014 '!I234</f>
        <v>1913492.0088186429</v>
      </c>
      <c r="F14" s="28">
        <f>'[3]модель ЛО'!J233</f>
        <v>3814703.2512545697</v>
      </c>
      <c r="G14" s="28">
        <f>'[3]модель ЛО'!K233</f>
        <v>6172232.2027187552</v>
      </c>
      <c r="H14" s="28">
        <f>'[3]модель ЛО'!L233</f>
        <v>9071381.1974508613</v>
      </c>
      <c r="I14" s="28">
        <f>'[3]модель ЛО'!M233</f>
        <v>11626811.693329904</v>
      </c>
      <c r="J14" s="28">
        <f>'[3]модель ЛО'!N233</f>
        <v>16640591.751367606</v>
      </c>
      <c r="K14" s="27"/>
    </row>
    <row r="15" spans="1:11" s="25" customFormat="1" ht="15">
      <c r="A15" s="30" t="s">
        <v>70</v>
      </c>
      <c r="B15" s="12" t="s">
        <v>69</v>
      </c>
      <c r="C15" s="30" t="s">
        <v>5</v>
      </c>
      <c r="D15" s="29">
        <f>'[2]ТЭП подробный'!$AA$179</f>
        <v>-1934311.1782101486</v>
      </c>
      <c r="E15" s="28">
        <f>'[1]утв ЛО 2014 '!I233</f>
        <v>-2827017.4281651112</v>
      </c>
      <c r="F15" s="28">
        <f>'[3]модель ЛО'!J232</f>
        <v>-2650792.3244776884</v>
      </c>
      <c r="G15" s="28">
        <f>'[3]модель ЛО'!K232</f>
        <v>-1385302.8833539612</v>
      </c>
      <c r="H15" s="28">
        <f>'[3]модель ЛО'!L232</f>
        <v>196504.25027259666</v>
      </c>
      <c r="I15" s="28">
        <f>'[3]модель ЛО'!M232</f>
        <v>1641019.6313215201</v>
      </c>
      <c r="J15" s="28">
        <f>'[3]модель ЛО'!N232</f>
        <v>5351316.8174805995</v>
      </c>
      <c r="K15" s="27"/>
    </row>
    <row r="16" spans="1:11" s="7" customFormat="1" ht="15">
      <c r="A16" s="17" t="s">
        <v>68</v>
      </c>
      <c r="B16" s="16" t="s">
        <v>67</v>
      </c>
      <c r="C16" s="11"/>
      <c r="D16" s="24"/>
      <c r="E16" s="48"/>
      <c r="F16" s="23"/>
      <c r="G16" s="23"/>
      <c r="H16" s="23"/>
      <c r="I16" s="23"/>
      <c r="J16" s="23"/>
      <c r="K16" s="8"/>
    </row>
    <row r="17" spans="1:12" s="7" customFormat="1" ht="60">
      <c r="A17" s="11" t="s">
        <v>66</v>
      </c>
      <c r="B17" s="12" t="s">
        <v>65</v>
      </c>
      <c r="C17" s="11" t="s">
        <v>47</v>
      </c>
      <c r="D17" s="47">
        <f t="shared" ref="D17:J17" si="3">D10/D9</f>
        <v>-2.9649429239855855E-2</v>
      </c>
      <c r="E17" s="46">
        <f t="shared" si="3"/>
        <v>-7.9525182734500988E-2</v>
      </c>
      <c r="F17" s="46">
        <f t="shared" si="3"/>
        <v>-1.1986907257389432E-3</v>
      </c>
      <c r="G17" s="46">
        <f t="shared" si="3"/>
        <v>8.2835116652524632E-2</v>
      </c>
      <c r="H17" s="46">
        <f t="shared" si="3"/>
        <v>0.14896790839696006</v>
      </c>
      <c r="I17" s="46">
        <f t="shared" si="3"/>
        <v>0.17958495647757086</v>
      </c>
      <c r="J17" s="46">
        <f t="shared" si="3"/>
        <v>0.26213258436241677</v>
      </c>
      <c r="K17" s="8"/>
    </row>
    <row r="18" spans="1:12" s="7" customFormat="1" ht="28.5">
      <c r="A18" s="17" t="s">
        <v>64</v>
      </c>
      <c r="B18" s="16" t="s">
        <v>63</v>
      </c>
      <c r="C18" s="11"/>
      <c r="D18" s="24"/>
      <c r="E18" s="23"/>
      <c r="F18" s="23"/>
      <c r="G18" s="23"/>
      <c r="H18" s="23"/>
      <c r="I18" s="23"/>
      <c r="J18" s="23"/>
      <c r="K18" s="8"/>
    </row>
    <row r="19" spans="1:12" s="7" customFormat="1" ht="33" hidden="1">
      <c r="A19" s="35" t="s">
        <v>62</v>
      </c>
      <c r="B19" s="12" t="s">
        <v>61</v>
      </c>
      <c r="C19" s="35" t="s">
        <v>56</v>
      </c>
      <c r="D19" s="45"/>
      <c r="E19" s="44"/>
      <c r="F19" s="44"/>
      <c r="G19" s="44"/>
      <c r="H19" s="44"/>
      <c r="I19" s="44"/>
      <c r="J19" s="44"/>
      <c r="K19" s="8"/>
    </row>
    <row r="20" spans="1:12" s="7" customFormat="1" ht="33" hidden="1">
      <c r="A20" s="35" t="s">
        <v>60</v>
      </c>
      <c r="B20" s="12" t="s">
        <v>59</v>
      </c>
      <c r="C20" s="35" t="s">
        <v>42</v>
      </c>
      <c r="D20" s="45"/>
      <c r="E20" s="44"/>
      <c r="F20" s="44"/>
      <c r="G20" s="44"/>
      <c r="H20" s="44"/>
      <c r="I20" s="44"/>
      <c r="J20" s="44"/>
      <c r="K20" s="8"/>
    </row>
    <row r="21" spans="1:12" s="38" customFormat="1" ht="18">
      <c r="A21" s="42" t="s">
        <v>58</v>
      </c>
      <c r="B21" s="43" t="s">
        <v>57</v>
      </c>
      <c r="C21" s="42" t="s">
        <v>56</v>
      </c>
      <c r="D21" s="41">
        <f>'[6]Факт 2 полугодие'!EM16/1000</f>
        <v>228.52480249999999</v>
      </c>
      <c r="E21" s="40">
        <f>'[7]СПб регион (2014) ПП 542'!$F$100</f>
        <v>1421.3123871188827</v>
      </c>
      <c r="F21" s="40">
        <f>'[3]Расчет по гр."Прочие" ЛО'!$AY$7+'[7]СПб регион (2014) ПП 542'!$F$111</f>
        <v>1530.2801314352805</v>
      </c>
      <c r="G21" s="40">
        <f>'[3]Расчет по гр."Прочие" ЛО'!$BJ$7+'[7]СПб регион (2014) ПП 542'!$F$111</f>
        <v>1602.0797005205923</v>
      </c>
      <c r="H21" s="40">
        <f>'[3]Расчет по гр."Прочие" ЛО'!$BU$7+'[7]СПб регион (2014) ПП 542'!$F$111</f>
        <v>1677.693912071084</v>
      </c>
      <c r="I21" s="40">
        <f>'[3]Расчет по гр."Прочие" ЛО'!$CF$7+'[7]СПб регион (2014) ПП 542'!$F$111</f>
        <v>1752.9926842903806</v>
      </c>
      <c r="J21" s="40">
        <f>'[3]Расчет по гр."Прочие" ЛО'!$CQ$7+'[7]СПб регион (2014) ПП 542'!$F$111</f>
        <v>1819.3918871965557</v>
      </c>
      <c r="K21" s="39" t="s">
        <v>55</v>
      </c>
    </row>
    <row r="22" spans="1:12" s="7" customFormat="1" ht="21" customHeight="1">
      <c r="A22" s="11" t="s">
        <v>54</v>
      </c>
      <c r="B22" s="12" t="s">
        <v>53</v>
      </c>
      <c r="C22" s="11" t="s">
        <v>50</v>
      </c>
      <c r="D22" s="37">
        <f>'[6]Факт 2 полугодие'!$EN$16/1000</f>
        <v>10530379.04532</v>
      </c>
      <c r="E22" s="9">
        <f>'[1]утв ЛО 2014 '!I206*1000</f>
        <v>12233465.038027585</v>
      </c>
      <c r="F22" s="9">
        <f>'[3]модель ЛО'!J209*1000</f>
        <v>12607101.574533481</v>
      </c>
      <c r="G22" s="9">
        <f>'[3]модель ЛО'!K209*1000</f>
        <v>13269655.230096968</v>
      </c>
      <c r="H22" s="9">
        <f>'[3]модель ЛО'!L209*1000</f>
        <v>13867716.936751705</v>
      </c>
      <c r="I22" s="9">
        <f>'[3]модель ЛО'!M209*1000</f>
        <v>14417914.756728739</v>
      </c>
      <c r="J22" s="9">
        <f>'[3]модель ЛО'!N209*1000</f>
        <v>14920784.363697005</v>
      </c>
      <c r="K22" s="8"/>
    </row>
    <row r="23" spans="1:12" s="7" customFormat="1" ht="33" customHeight="1">
      <c r="A23" s="11" t="s">
        <v>52</v>
      </c>
      <c r="B23" s="12" t="s">
        <v>51</v>
      </c>
      <c r="C23" s="11" t="s">
        <v>50</v>
      </c>
      <c r="D23" s="10">
        <f>'[6]Факт 2 полугодие'!$EN$799/1000</f>
        <v>2560960.7260199999</v>
      </c>
      <c r="E23" s="9">
        <f>'[7]СПб регион (2014) ПП 542'!$G$111</f>
        <v>2667.5549000000001</v>
      </c>
      <c r="F23" s="9">
        <f>'[3]Расчет по гр."Прочие" ЛО'!$AY$43*1000</f>
        <v>2722955.2118447153</v>
      </c>
      <c r="G23" s="9">
        <f>'[3]Расчет по гр."Прочие" ЛО'!$BJ$43*1000</f>
        <v>2841740.1215404789</v>
      </c>
      <c r="H23" s="9">
        <f>'[3]Расчет по гр."Прочие" ЛО'!$BU$43*1000</f>
        <v>2867143.2414254933</v>
      </c>
      <c r="I23" s="9">
        <f>'[3]Расчет по гр."Прочие" ЛО'!$CF$43*1000</f>
        <v>2847071.4169330476</v>
      </c>
      <c r="J23" s="9">
        <f>'[3]Расчет по гр."Прочие" ЛО'!$CQ$43*1000</f>
        <v>2847071.4169330476</v>
      </c>
      <c r="K23" s="8"/>
    </row>
    <row r="24" spans="1:12" s="7" customFormat="1" ht="48">
      <c r="A24" s="11" t="s">
        <v>49</v>
      </c>
      <c r="B24" s="12" t="s">
        <v>48</v>
      </c>
      <c r="C24" s="11" t="s">
        <v>47</v>
      </c>
      <c r="D24" s="74">
        <f>'[1]утв ЛО 2014 '!H192</f>
        <v>8.7335175501675119E-2</v>
      </c>
      <c r="E24" s="36">
        <f>'[1]утв ЛО 2014 '!I192</f>
        <v>8.4675375390918586E-2</v>
      </c>
      <c r="F24" s="36">
        <f>'[3]модель ЛО'!J199</f>
        <v>9.9549229292231964E-2</v>
      </c>
      <c r="G24" s="36">
        <f>'[3]модель ЛО'!K199</f>
        <v>9.3888104157296579E-2</v>
      </c>
      <c r="H24" s="36">
        <f>'[3]модель ЛО'!L199</f>
        <v>8.9209453881451378E-2</v>
      </c>
      <c r="I24" s="36">
        <f>'[3]модель ЛО'!M199</f>
        <v>8.5007276755604003E-2</v>
      </c>
      <c r="J24" s="36">
        <f>'[3]модель ЛО'!N199</f>
        <v>7.9995425733126485E-2</v>
      </c>
      <c r="K24" s="8"/>
    </row>
    <row r="25" spans="1:12" s="7" customFormat="1" ht="36" customHeight="1">
      <c r="A25" s="11" t="s">
        <v>46</v>
      </c>
      <c r="B25" s="12" t="s">
        <v>45</v>
      </c>
      <c r="C25" s="11"/>
      <c r="D25" s="80"/>
      <c r="E25" s="80"/>
      <c r="F25" s="80"/>
      <c r="G25" s="80"/>
      <c r="H25" s="80"/>
      <c r="I25" s="80"/>
      <c r="J25" s="80"/>
      <c r="K25" s="8"/>
    </row>
    <row r="26" spans="1:12" s="7" customFormat="1" ht="48" hidden="1">
      <c r="A26" s="35" t="s">
        <v>44</v>
      </c>
      <c r="B26" s="12" t="s">
        <v>43</v>
      </c>
      <c r="C26" s="35" t="s">
        <v>42</v>
      </c>
      <c r="D26" s="34"/>
      <c r="E26" s="33"/>
      <c r="F26" s="33"/>
      <c r="G26" s="33"/>
      <c r="H26" s="33"/>
      <c r="I26" s="33"/>
      <c r="J26" s="33"/>
      <c r="K26" s="8"/>
    </row>
    <row r="27" spans="1:12" s="7" customFormat="1" ht="33" customHeight="1">
      <c r="A27" s="17" t="s">
        <v>41</v>
      </c>
      <c r="B27" s="16" t="s">
        <v>40</v>
      </c>
      <c r="C27" s="11"/>
      <c r="D27" s="32">
        <f t="shared" ref="D27:J27" si="4">D28+D33+D34+D35</f>
        <v>14624548.89329344</v>
      </c>
      <c r="E27" s="31">
        <f t="shared" si="4"/>
        <v>16069933.412764512</v>
      </c>
      <c r="F27" s="31">
        <f t="shared" si="4"/>
        <v>18928443.737020403</v>
      </c>
      <c r="G27" s="31">
        <f t="shared" si="4"/>
        <v>22198271.894993115</v>
      </c>
      <c r="H27" s="31">
        <f t="shared" si="4"/>
        <v>26073134.275021348</v>
      </c>
      <c r="I27" s="31">
        <f t="shared" si="4"/>
        <v>30414978.259634152</v>
      </c>
      <c r="J27" s="31">
        <f t="shared" si="4"/>
        <v>34773475.077752948</v>
      </c>
      <c r="K27" s="8"/>
    </row>
    <row r="28" spans="1:12" s="25" customFormat="1" ht="39" customHeight="1">
      <c r="A28" s="30" t="s">
        <v>39</v>
      </c>
      <c r="B28" s="12" t="s">
        <v>38</v>
      </c>
      <c r="C28" s="30" t="s">
        <v>5</v>
      </c>
      <c r="D28" s="29">
        <f>'[4]БП с учетом ТБР'!$AW$76+'[4]БП с учетом ТБР'!$AW$82+'[4]БП с учетом ТБР'!$AW$83+'[4]БП с учетом ТБР'!$AW$78</f>
        <v>2982869.5048724986</v>
      </c>
      <c r="E28" s="28">
        <f>'[1]утв ЛО 2014 '!I74</f>
        <v>2773238.301914067</v>
      </c>
      <c r="F28" s="28">
        <f>'[3]модель ЛО'!J74+'[3]модель ЛО'!J80</f>
        <v>3050062.5691315178</v>
      </c>
      <c r="G28" s="28">
        <f>'[3]модель ЛО'!K74+'[3]модель ЛО'!K80</f>
        <v>3421926.4151485139</v>
      </c>
      <c r="H28" s="28">
        <f>'[3]модель ЛО'!L74+'[3]модель ЛО'!L80</f>
        <v>3549090.3433054737</v>
      </c>
      <c r="I28" s="28">
        <f>'[3]модель ЛО'!M74+'[3]модель ЛО'!M80</f>
        <v>3238607.0522922901</v>
      </c>
      <c r="J28" s="28">
        <f>'[3]модель ЛО'!N74+'[3]модель ЛО'!N80</f>
        <v>3310493.8479351774</v>
      </c>
      <c r="K28" s="27" t="s">
        <v>37</v>
      </c>
      <c r="L28" s="26"/>
    </row>
    <row r="29" spans="1:12" s="7" customFormat="1" ht="15">
      <c r="A29" s="11"/>
      <c r="B29" s="12" t="s">
        <v>36</v>
      </c>
      <c r="C29" s="11"/>
      <c r="D29" s="24"/>
      <c r="E29" s="23"/>
      <c r="F29" s="23"/>
      <c r="G29" s="23"/>
      <c r="H29" s="23"/>
      <c r="I29" s="23"/>
      <c r="J29" s="23"/>
      <c r="K29" s="8"/>
      <c r="L29" s="22"/>
    </row>
    <row r="30" spans="1:12" s="7" customFormat="1" ht="15">
      <c r="A30" s="11"/>
      <c r="B30" s="12" t="s">
        <v>35</v>
      </c>
      <c r="C30" s="11"/>
      <c r="D30" s="21">
        <f>'[4]БП с учетом ТБР'!$AW$28</f>
        <v>1460788.7964316399</v>
      </c>
      <c r="E30" s="20">
        <f>'[1]утв ЛО 2014 '!I21</f>
        <v>1236059.8220475365</v>
      </c>
      <c r="F30" s="20">
        <f>'[3]модель ЛО'!K21</f>
        <v>1304540.3280127442</v>
      </c>
      <c r="G30" s="20">
        <f>'[3]модель ЛО'!L21</f>
        <v>1353648.3216293079</v>
      </c>
      <c r="H30" s="20">
        <f>'[3]модель ЛО'!M21</f>
        <v>1398451.0426093193</v>
      </c>
      <c r="I30" s="20">
        <f>'[3]модель ЛО'!N21</f>
        <v>1443468.2199734785</v>
      </c>
      <c r="J30" s="20">
        <f>'[3]модель ЛО'!O21</f>
        <v>1475508.6321848917</v>
      </c>
      <c r="K30" s="8"/>
    </row>
    <row r="31" spans="1:12" s="7" customFormat="1" ht="15">
      <c r="A31" s="11"/>
      <c r="B31" s="12" t="s">
        <v>34</v>
      </c>
      <c r="C31" s="11"/>
      <c r="D31" s="21">
        <f>'[4]БП с учетом ТБР'!$AW$30+'[4]БП с учетом ТБР'!$AW$78</f>
        <v>393525.97388959629</v>
      </c>
      <c r="E31" s="20">
        <f>'[1]утв ЛО 2014 '!I23</f>
        <v>282214.76854617015</v>
      </c>
      <c r="F31" s="20">
        <f>'[3]модель ЛО'!K23+'[3]модель ЛО'!$J$80</f>
        <v>421008.25803698483</v>
      </c>
      <c r="G31" s="20">
        <f>'[3]модель ЛО'!L23+'[3]модель ЛО'!$K$80</f>
        <v>693904.23042488098</v>
      </c>
      <c r="H31" s="20">
        <f>'[3]модель ЛО'!M23+'[3]модель ЛО'!$L$80</f>
        <v>730776.74772090104</v>
      </c>
      <c r="I31" s="20">
        <f>'[3]модель ЛО'!N23</f>
        <v>329569.84956339811</v>
      </c>
      <c r="J31" s="20">
        <f>'[3]модель ЛО'!O23</f>
        <v>336885.25400829734</v>
      </c>
      <c r="K31" s="8"/>
    </row>
    <row r="32" spans="1:12" s="7" customFormat="1" ht="15">
      <c r="A32" s="11"/>
      <c r="B32" s="12" t="s">
        <v>33</v>
      </c>
      <c r="C32" s="11"/>
      <c r="D32" s="21">
        <f>'[4]БП с учетом ТБР'!$AW$5</f>
        <v>314821.73330851638</v>
      </c>
      <c r="E32" s="20">
        <f>'[1]утв ЛО 2014 '!I18</f>
        <v>347123.93351834244</v>
      </c>
      <c r="F32" s="20">
        <f>'[3]модель ЛО'!K18</f>
        <v>366355.38346596074</v>
      </c>
      <c r="G32" s="20">
        <f>'[3]модель ЛО'!L18</f>
        <v>380146.43112184003</v>
      </c>
      <c r="H32" s="20">
        <f>'[3]модель ЛО'!M18</f>
        <v>392728.42469650711</v>
      </c>
      <c r="I32" s="20">
        <f>'[3]модель ЛО'!N18</f>
        <v>405370.64427505014</v>
      </c>
      <c r="J32" s="20">
        <f>'[3]модель ЛО'!O18</f>
        <v>414368.58573386341</v>
      </c>
      <c r="K32" s="8"/>
    </row>
    <row r="33" spans="1:11" s="7" customFormat="1" ht="45.75" customHeight="1">
      <c r="A33" s="11" t="s">
        <v>32</v>
      </c>
      <c r="B33" s="12" t="s">
        <v>31</v>
      </c>
      <c r="C33" s="11" t="s">
        <v>5</v>
      </c>
      <c r="D33" s="10">
        <f>'[4]БП с учетом ТБР'!$AW$100-'[4]БП с учетом ТБР'!$AW$82-'[4]БП с учетом ТБР'!$AW$83</f>
        <v>9004354.0665728562</v>
      </c>
      <c r="E33" s="9">
        <f>'[1]утв ЛО 2014 '!I75+'[1]утв ЛО 2014 '!I183+'[1]утв ЛО 2014 '!I190</f>
        <v>11443692.318031803</v>
      </c>
      <c r="F33" s="9">
        <f>'[3]модель ЛО'!J75+'[3]модель ЛО'!J190+'[3]модель ЛО'!J197</f>
        <v>12123237.905233458</v>
      </c>
      <c r="G33" s="9">
        <f>'[3]модель ЛО'!K75+'[3]модель ЛО'!K190+'[3]модель ЛО'!K197</f>
        <v>12775224.041731233</v>
      </c>
      <c r="H33" s="9">
        <f>'[3]модель ЛО'!L75+'[3]модель ЛО'!L190+'[3]модель ЛО'!L197</f>
        <v>13944197.605918499</v>
      </c>
      <c r="I33" s="9">
        <f>'[3]модель ЛО'!M75+'[3]модель ЛО'!M190+'[3]модель ЛО'!M197</f>
        <v>16087351.87704109</v>
      </c>
      <c r="J33" s="9">
        <f>'[3]модель ЛО'!N75+'[3]модель ЛО'!N190+'[3]модель ЛО'!N197</f>
        <v>16281671.804287964</v>
      </c>
      <c r="K33" s="19" t="s">
        <v>30</v>
      </c>
    </row>
    <row r="34" spans="1:11" s="7" customFormat="1" ht="30" customHeight="1">
      <c r="A34" s="11" t="s">
        <v>29</v>
      </c>
      <c r="B34" s="12" t="s">
        <v>28</v>
      </c>
      <c r="C34" s="11" t="s">
        <v>5</v>
      </c>
      <c r="D34" s="10">
        <f>+'[1]утв ЛО 2014 '!$H$79+'[1]утв ЛО 2014 '!$H$80+'[1]утв ЛО 2014 '!$H$81+'[1]утв ЛО 2014 '!$H$82</f>
        <v>0</v>
      </c>
      <c r="E34" s="9">
        <f>'[1]утв ЛО 2014 '!I79+'[1]утв ЛО 2014 '!I81+'[1]утв ЛО 2014 '!I82+'[1]утв ЛО 2014 '!I80</f>
        <v>-295110.82184000005</v>
      </c>
      <c r="F34" s="9">
        <f>'[3]модель ЛО'!J79-'[3]модель ЛО'!J80+'[3]модель ЛО'!J85+'[3]модель ЛО'!J86+'[3]модель ЛО'!J87</f>
        <v>172941.90040909912</v>
      </c>
      <c r="G34" s="9">
        <f>'[3]модель ЛО'!K79-'[3]модель ЛО'!K80+'[3]модель ЛО'!K85+'[3]модель ЛО'!K86+'[3]модель ЛО'!K87</f>
        <v>0</v>
      </c>
      <c r="H34" s="9">
        <f>'[3]модель ЛО'!L79-'[3]модель ЛО'!L80+'[3]модель ЛО'!L85+'[3]модель ЛО'!L86+'[3]модель ЛО'!L87</f>
        <v>0</v>
      </c>
      <c r="I34" s="9">
        <f>'[3]модель ЛО'!M79-'[3]модель ЛО'!M80+'[3]модель ЛО'!M85+'[3]модель ЛО'!M86+'[3]модель ЛО'!M87</f>
        <v>0</v>
      </c>
      <c r="J34" s="9">
        <f>'[3]модель ЛО'!N79-'[3]модель ЛО'!N80+'[3]модель ЛО'!N85+'[3]модель ЛО'!N86+'[3]модель ЛО'!N87</f>
        <v>0</v>
      </c>
      <c r="K34" s="19" t="s">
        <v>27</v>
      </c>
    </row>
    <row r="35" spans="1:11" s="7" customFormat="1" ht="30" customHeight="1">
      <c r="A35" s="11" t="s">
        <v>26</v>
      </c>
      <c r="B35" s="12" t="s">
        <v>25</v>
      </c>
      <c r="C35" s="11" t="s">
        <v>5</v>
      </c>
      <c r="D35" s="10">
        <f>+'[8]8'!$F$12+'[8]9'!$F$8+'[1]утв ЛО 2014 '!$H$77+'[1]утв ЛО 2014 '!$H$83</f>
        <v>2637325.3218480861</v>
      </c>
      <c r="E35" s="9">
        <f>'[1]утв ЛО 2014 '!I76+'[1]утв ЛО 2014 '!I77+'[1]утв ЛО 2014 '!I83</f>
        <v>2148113.6146586426</v>
      </c>
      <c r="F35" s="9">
        <f>'[3]модель ЛО'!J76+'[3]модель ЛО'!J77+'[3]модель ЛО'!J88</f>
        <v>3582201.362246329</v>
      </c>
      <c r="G35" s="9">
        <f>'[3]модель ЛО'!K76+'[3]модель ЛО'!K77+'[3]модель ЛО'!K88</f>
        <v>6001121.43811337</v>
      </c>
      <c r="H35" s="9">
        <f>'[3]модель ЛО'!L76+'[3]модель ЛО'!L77+'[3]модель ЛО'!L88</f>
        <v>8579846.3257973753</v>
      </c>
      <c r="I35" s="9">
        <f>'[3]модель ЛО'!M76+'[3]модель ЛО'!M77+'[3]модель ЛО'!M88</f>
        <v>11089019.330300771</v>
      </c>
      <c r="J35" s="9">
        <f>'[3]модель ЛО'!N76+'[3]модель ЛО'!N77+'[3]модель ЛО'!N88</f>
        <v>15181309.425529808</v>
      </c>
      <c r="K35" s="19" t="s">
        <v>24</v>
      </c>
    </row>
    <row r="36" spans="1:11" s="7" customFormat="1" ht="30">
      <c r="A36" s="11" t="s">
        <v>23</v>
      </c>
      <c r="B36" s="12" t="s">
        <v>22</v>
      </c>
      <c r="C36" s="11"/>
      <c r="D36" s="78" t="s">
        <v>95</v>
      </c>
      <c r="E36" s="79"/>
      <c r="F36" s="75" t="s">
        <v>94</v>
      </c>
      <c r="G36" s="76"/>
      <c r="H36" s="76"/>
      <c r="I36" s="76"/>
      <c r="J36" s="77"/>
      <c r="K36" s="8"/>
    </row>
    <row r="37" spans="1:11" s="7" customFormat="1" ht="15">
      <c r="A37" s="11"/>
      <c r="B37" s="18" t="s">
        <v>7</v>
      </c>
      <c r="C37" s="11"/>
      <c r="D37" s="10"/>
      <c r="E37" s="13"/>
      <c r="F37" s="13"/>
      <c r="G37" s="13"/>
      <c r="H37" s="13"/>
      <c r="I37" s="13"/>
      <c r="J37" s="13"/>
      <c r="K37" s="8"/>
    </row>
    <row r="38" spans="1:11" s="7" customFormat="1" ht="18">
      <c r="A38" s="11"/>
      <c r="B38" s="12" t="s">
        <v>21</v>
      </c>
      <c r="C38" s="11" t="s">
        <v>20</v>
      </c>
      <c r="D38" s="10">
        <f>'[9]ТСО 1'!$AE$82</f>
        <v>165812.31099999999</v>
      </c>
      <c r="E38" s="9">
        <f>'[1]утв ЛО 2014 '!$I$11</f>
        <v>172143.95482000001</v>
      </c>
      <c r="F38" s="9">
        <f>'[3]модель ЛО'!K11</f>
        <v>175572.28479999996</v>
      </c>
      <c r="G38" s="9">
        <f>'[3]модель ЛО'!L11</f>
        <v>180655.77279999998</v>
      </c>
      <c r="H38" s="9">
        <f>'[3]модель ЛО'!M11</f>
        <v>184808.2058</v>
      </c>
      <c r="I38" s="9">
        <f>'[3]модель ЛО'!N11</f>
        <v>188836.01680000001</v>
      </c>
      <c r="J38" s="9">
        <f>'[3]модель ЛО'!O11</f>
        <v>190473.95679999999</v>
      </c>
      <c r="K38" s="8"/>
    </row>
    <row r="39" spans="1:11" s="7" customFormat="1" ht="32.25" customHeight="1">
      <c r="A39" s="11"/>
      <c r="B39" s="12" t="s">
        <v>19</v>
      </c>
      <c r="C39" s="11" t="s">
        <v>18</v>
      </c>
      <c r="D39" s="72">
        <f t="shared" ref="D39:J39" si="5">D28/D38</f>
        <v>17.989433274785604</v>
      </c>
      <c r="E39" s="73">
        <f t="shared" si="5"/>
        <v>16.109995293264095</v>
      </c>
      <c r="F39" s="73">
        <f t="shared" si="5"/>
        <v>17.372118683799908</v>
      </c>
      <c r="G39" s="73">
        <f t="shared" si="5"/>
        <v>18.94169426258442</v>
      </c>
      <c r="H39" s="73">
        <f t="shared" si="5"/>
        <v>19.204181588918786</v>
      </c>
      <c r="I39" s="73">
        <f t="shared" si="5"/>
        <v>17.150367324906899</v>
      </c>
      <c r="J39" s="73">
        <f t="shared" si="5"/>
        <v>17.380296516920879</v>
      </c>
      <c r="K39" s="8"/>
    </row>
    <row r="40" spans="1:11" s="7" customFormat="1" ht="31.5" customHeight="1">
      <c r="A40" s="17" t="s">
        <v>17</v>
      </c>
      <c r="B40" s="16" t="s">
        <v>16</v>
      </c>
      <c r="C40" s="11"/>
      <c r="D40" s="10"/>
      <c r="E40" s="13"/>
      <c r="F40" s="13"/>
      <c r="G40" s="13"/>
      <c r="H40" s="13"/>
      <c r="I40" s="13"/>
      <c r="J40" s="13"/>
      <c r="K40" s="8"/>
    </row>
    <row r="41" spans="1:11" s="7" customFormat="1" ht="15">
      <c r="A41" s="11" t="s">
        <v>15</v>
      </c>
      <c r="B41" s="12" t="s">
        <v>14</v>
      </c>
      <c r="C41" s="11" t="s">
        <v>13</v>
      </c>
      <c r="D41" s="10">
        <v>2480</v>
      </c>
      <c r="E41" s="9">
        <f t="shared" ref="E41:J41" si="6">D41*(((E38-D38)/D38)+1)</f>
        <v>2574.7003065025738</v>
      </c>
      <c r="F41" s="9">
        <f t="shared" si="6"/>
        <v>2625.9767063013792</v>
      </c>
      <c r="G41" s="9">
        <f t="shared" si="6"/>
        <v>2702.0087582278497</v>
      </c>
      <c r="H41" s="9">
        <f t="shared" si="6"/>
        <v>2764.1153278660963</v>
      </c>
      <c r="I41" s="9">
        <f t="shared" si="6"/>
        <v>2824.3579673888034</v>
      </c>
      <c r="J41" s="9">
        <f t="shared" si="6"/>
        <v>2848.8560952750972</v>
      </c>
      <c r="K41" s="8"/>
    </row>
    <row r="42" spans="1:11" s="7" customFormat="1" ht="45">
      <c r="A42" s="11" t="s">
        <v>12</v>
      </c>
      <c r="B42" s="12" t="s">
        <v>11</v>
      </c>
      <c r="C42" s="11" t="s">
        <v>10</v>
      </c>
      <c r="D42" s="10">
        <f>121526/D41</f>
        <v>49.002419354838707</v>
      </c>
      <c r="E42" s="15">
        <f>D42*(1+0.072)</f>
        <v>52.530593548387095</v>
      </c>
      <c r="F42" s="15">
        <f>E42*('[3]модель ЛО'!K9+1)</f>
        <v>54.999531445161288</v>
      </c>
      <c r="G42" s="15">
        <f>F42*('[3]модель ЛО'!L9+1)</f>
        <v>57.584509423083865</v>
      </c>
      <c r="H42" s="15">
        <f>G42*('[3]модель ЛО'!M9+1)</f>
        <v>60.290981365968804</v>
      </c>
      <c r="I42" s="15">
        <f>H42*('[3]модель ЛО'!N9+1)</f>
        <v>63.124657490169334</v>
      </c>
      <c r="J42" s="15">
        <f>I42*('[3]модель ЛО'!O9+1)</f>
        <v>66.091516392207282</v>
      </c>
      <c r="K42" s="8"/>
    </row>
    <row r="43" spans="1:11" s="7" customFormat="1" ht="30">
      <c r="A43" s="11" t="s">
        <v>9</v>
      </c>
      <c r="B43" s="12" t="s">
        <v>8</v>
      </c>
      <c r="C43" s="11"/>
      <c r="D43" s="10"/>
      <c r="E43" s="13"/>
      <c r="F43" s="13"/>
      <c r="G43" s="13"/>
      <c r="H43" s="13"/>
      <c r="I43" s="13"/>
      <c r="J43" s="13"/>
      <c r="K43" s="8"/>
    </row>
    <row r="44" spans="1:11" s="7" customFormat="1" ht="15">
      <c r="A44" s="11"/>
      <c r="B44" s="14" t="s">
        <v>7</v>
      </c>
      <c r="C44" s="11"/>
      <c r="D44" s="10"/>
      <c r="E44" s="13"/>
      <c r="F44" s="13"/>
      <c r="G44" s="13"/>
      <c r="H44" s="13"/>
      <c r="I44" s="13"/>
      <c r="J44" s="13"/>
      <c r="K44" s="8"/>
    </row>
    <row r="45" spans="1:11" s="7" customFormat="1" ht="30">
      <c r="A45" s="11"/>
      <c r="B45" s="12" t="s">
        <v>6</v>
      </c>
      <c r="C45" s="11" t="s">
        <v>5</v>
      </c>
      <c r="D45" s="10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8"/>
    </row>
    <row r="46" spans="1:11" s="7" customFormat="1" ht="31.5" customHeight="1">
      <c r="A46" s="11"/>
      <c r="B46" s="12" t="s">
        <v>93</v>
      </c>
      <c r="C46" s="11" t="s">
        <v>5</v>
      </c>
      <c r="D46" s="10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8"/>
    </row>
    <row r="47" spans="1:11" s="4" customFormat="1" ht="19.5" customHeight="1">
      <c r="A47" s="6" t="s">
        <v>3</v>
      </c>
      <c r="D47" s="5"/>
    </row>
    <row r="48" spans="1:11" s="4" customFormat="1">
      <c r="A48" s="6" t="s">
        <v>2</v>
      </c>
      <c r="D48" s="5"/>
    </row>
    <row r="49" spans="1:5" s="4" customFormat="1">
      <c r="A49" s="6" t="s">
        <v>1</v>
      </c>
      <c r="D49" s="5"/>
    </row>
    <row r="50" spans="1:5" s="4" customFormat="1">
      <c r="A50" s="6" t="s">
        <v>0</v>
      </c>
      <c r="D50" s="5"/>
    </row>
    <row r="52" spans="1:5">
      <c r="B52" s="1" t="s">
        <v>92</v>
      </c>
    </row>
    <row r="53" spans="1:5">
      <c r="B53" s="1" t="s">
        <v>91</v>
      </c>
    </row>
    <row r="59" spans="1:5">
      <c r="E59" s="3"/>
    </row>
  </sheetData>
  <mergeCells count="5">
    <mergeCell ref="I1:J1"/>
    <mergeCell ref="A4:J4"/>
    <mergeCell ref="F6:J6"/>
    <mergeCell ref="F36:J36"/>
    <mergeCell ref="D36:E36"/>
  </mergeCells>
  <pageMargins left="0.78740157480314965" right="0.70866141732283472" top="0.78740157480314965" bottom="0.39370078740157483" header="0.19685039370078741" footer="0.19685039370078741"/>
  <pageSetup paperSize="9" scale="6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стр.1_5 (ЛО)</vt:lpstr>
      <vt:lpstr>'стр.1_5 (ЛО)'!TABLE</vt:lpstr>
      <vt:lpstr>'стр.1_5 (ЛО)'!Заголовки_для_печати</vt:lpstr>
      <vt:lpstr>'стр.1_5 (ЛО)'!Область_печати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Borzihina.EV</dc:creator>
  <cp:lastModifiedBy>Shashkina.AS</cp:lastModifiedBy>
  <dcterms:created xsi:type="dcterms:W3CDTF">2014-09-30T08:02:06Z</dcterms:created>
  <dcterms:modified xsi:type="dcterms:W3CDTF">2014-10-01T06:34:29Z</dcterms:modified>
</cp:coreProperties>
</file>